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868" activeTab="3"/>
  </bookViews>
  <sheets>
    <sheet name="Перечень платных доп_услуг" sheetId="11" r:id="rId1"/>
    <sheet name="Расчет цены на платную услугу" sheetId="1" r:id="rId2"/>
    <sheet name="Расчет цены на платную услугу-2" sheetId="9" r:id="rId3"/>
    <sheet name="Итого-формир автомат" sheetId="10" r:id="rId4"/>
  </sheets>
  <calcPr calcId="124519"/>
</workbook>
</file>

<file path=xl/calcChain.xml><?xml version="1.0" encoding="utf-8"?>
<calcChain xmlns="http://schemas.openxmlformats.org/spreadsheetml/2006/main">
  <c r="H33" i="9"/>
  <c r="C11" i="10" s="1"/>
  <c r="J12" i="9"/>
  <c r="H12"/>
  <c r="G12"/>
  <c r="E12"/>
  <c r="H32"/>
  <c r="G26"/>
  <c r="F26"/>
  <c r="E26"/>
  <c r="C15" i="10"/>
  <c r="D128" i="9"/>
  <c r="F128" s="1"/>
  <c r="D129"/>
  <c r="F129" s="1"/>
  <c r="D130"/>
  <c r="F130" s="1"/>
  <c r="D131"/>
  <c r="F131" s="1"/>
  <c r="D132"/>
  <c r="F132" s="1"/>
  <c r="E11"/>
  <c r="G11"/>
  <c r="H11" s="1"/>
  <c r="C16" i="10"/>
  <c r="C14" s="1"/>
  <c r="F58" i="9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G85"/>
  <c r="G99" s="1"/>
  <c r="G100" s="1"/>
  <c r="C13" i="10" s="1"/>
  <c r="G86" i="9"/>
  <c r="F56"/>
  <c r="F71" s="1"/>
  <c r="F57"/>
  <c r="G57"/>
  <c r="G87"/>
  <c r="G88"/>
  <c r="G89"/>
  <c r="G90"/>
  <c r="G91"/>
  <c r="G92"/>
  <c r="G93"/>
  <c r="G94"/>
  <c r="G95"/>
  <c r="G96"/>
  <c r="G97"/>
  <c r="G98"/>
  <c r="E147"/>
  <c r="E149" s="1"/>
  <c r="C17" i="10" s="1"/>
  <c r="G56" i="9"/>
  <c r="H26"/>
  <c r="K12" l="1"/>
  <c r="L12" s="1"/>
  <c r="J11"/>
  <c r="K11" s="1"/>
  <c r="L11" s="1"/>
  <c r="L14" s="1"/>
  <c r="L15" s="1"/>
  <c r="C10" i="10" s="1"/>
  <c r="F133" i="9"/>
  <c r="F134" s="1"/>
  <c r="G71"/>
  <c r="G72"/>
  <c r="C12" i="10" s="1"/>
  <c r="C18" l="1"/>
  <c r="C19" s="1"/>
</calcChain>
</file>

<file path=xl/comments1.xml><?xml version="1.0" encoding="utf-8"?>
<comments xmlns="http://schemas.openxmlformats.org/spreadsheetml/2006/main">
  <authors>
    <author>cp2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стоимость услуги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малышок, от 6 до 7 лет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по субботам, один раз в неделю</t>
        </r>
      </text>
    </comment>
    <comment ref="A17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4 урока по таким-то предметам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30 минут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15 минут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с 15.00 до 18.00</t>
        </r>
      </text>
    </comment>
  </commentList>
</comments>
</file>

<file path=xl/comments2.xml><?xml version="1.0" encoding="utf-8"?>
<comments xmlns="http://schemas.openxmlformats.org/spreadsheetml/2006/main">
  <authors>
    <author>cp2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с сентября по май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если услуга предоставляется в период с сентября по май - тогда указываем полное кол-во месяцев предоставления услуги, а именно, 9 месяцев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например, если 1 группа=10 человек, тогда указываем 10 человек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как в КП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это площадь кабинета, в котором будут проводится занятия</t>
        </r>
      </text>
    </comment>
  </commentList>
</comments>
</file>

<file path=xl/comments3.xml><?xml version="1.0" encoding="utf-8"?>
<comments xmlns="http://schemas.openxmlformats.org/spreadsheetml/2006/main">
  <authors>
    <author>cp2</author>
    <author>cp1</author>
  </authors>
  <commentList>
    <comment ref="I9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сколько часов в месяц всего работает учитель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должность как по штатному расписанию, например, учитель, педагог дополнительного образования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должностоной оклад как в штатном расписании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должность как по штатному расписанию, например, учитель, педагог дополнительного образования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должностоной оклад как в штатном расписании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берем должностой оклад как в штатном расписании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cp1:</t>
        </r>
        <r>
          <rPr>
            <sz val="9"/>
            <color indexed="81"/>
            <rFont val="Tahoma"/>
            <family val="2"/>
            <charset val="204"/>
          </rPr>
          <t xml:space="preserve">
указываем как в штатном расписании, например, уборщик служебных помещений, заместитель директора по УВР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204"/>
          </rPr>
          <t>cp1:</t>
        </r>
        <r>
          <rPr>
            <sz val="9"/>
            <color indexed="81"/>
            <rFont val="Tahoma"/>
            <family val="2"/>
            <charset val="204"/>
          </rPr>
          <t xml:space="preserve">
указываем как в штатном расписании, например, уборщик служебных помещений, заместитель директора по УВР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перечень продукции, которая необходима в рамках оказания данной услуги в рамках месяца, например, карандаши, краски, тетради, мел, альбомы, краски, бумага и прочее</t>
        </r>
      </text>
    </comment>
    <comment ref="B83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указываем оборудование, которое будет использоваться в рамках оказания платной услуги, но оборудование должно быть стоимостью минимум 40000,00 руб. Потом уточняем в отделе учета основных средств и материалов по данному оборудованию балансовую стоимость (столбец 3) и годовую норму износа (%).</t>
        </r>
      </text>
    </comment>
    <comment ref="F83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сколько часов в месяц работает данное оборудование</t>
        </r>
      </text>
    </comment>
    <comment ref="C126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заполняете примерно с Еленой Валерьевной, экономический отдел, указать где отмечено красным - свой период</t>
        </r>
      </text>
    </comment>
    <comment ref="B145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Ваша площадь здания, смотрим КП</t>
        </r>
      </text>
    </comment>
    <comment ref="C145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информацию предоставляет отдел учета основных средств и материалов</t>
        </r>
      </text>
    </comment>
  </commentList>
</comments>
</file>

<file path=xl/comments4.xml><?xml version="1.0" encoding="utf-8"?>
<comments xmlns="http://schemas.openxmlformats.org/spreadsheetml/2006/main">
  <authors>
    <author>cp2</author>
    <author>cp1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ставим процент, например, 2%, тогда ставим 2/100=0,02</t>
        </r>
      </text>
    </comment>
    <comment ref="B16" authorId="1">
      <text>
        <r>
          <rPr>
            <b/>
            <sz val="9"/>
            <color indexed="81"/>
            <rFont val="Tahoma"/>
            <family val="2"/>
            <charset val="204"/>
          </rPr>
          <t>cp1:</t>
        </r>
        <r>
          <rPr>
            <sz val="9"/>
            <color indexed="81"/>
            <rFont val="Tahoma"/>
            <family val="2"/>
            <charset val="204"/>
          </rPr>
          <t xml:space="preserve">
красным примерно отмечен % банку, поставить свой нужно</t>
        </r>
      </text>
    </comment>
    <comment ref="C16" authorId="1">
      <text>
        <r>
          <rPr>
            <b/>
            <sz val="9"/>
            <color indexed="81"/>
            <rFont val="Tahoma"/>
            <family val="2"/>
            <charset val="204"/>
          </rPr>
          <t>cp1:</t>
        </r>
        <r>
          <rPr>
            <sz val="9"/>
            <color indexed="81"/>
            <rFont val="Tahoma"/>
            <family val="2"/>
            <charset val="204"/>
          </rPr>
          <t xml:space="preserve">
считается автоматически, см. ячейку Е3, там поставить % банку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cp2:</t>
        </r>
        <r>
          <rPr>
            <sz val="8"/>
            <color indexed="81"/>
            <rFont val="Tahoma"/>
            <family val="2"/>
            <charset val="204"/>
          </rPr>
          <t xml:space="preserve">
вписываем стоимость услуги самостоятельно, автоматически считается рентабельность, и процент банку</t>
        </r>
      </text>
    </comment>
  </commentList>
</comments>
</file>

<file path=xl/sharedStrings.xml><?xml version="1.0" encoding="utf-8"?>
<sst xmlns="http://schemas.openxmlformats.org/spreadsheetml/2006/main" count="202" uniqueCount="134">
  <si>
    <t>Информация о ценах на платные услуги, работы, оказываемые (выполняемые)</t>
  </si>
  <si>
    <t>(наименование муниципального бюджетного учреждения)</t>
  </si>
  <si>
    <t>№</t>
  </si>
  <si>
    <t>Наименование услуги (работы)</t>
  </si>
  <si>
    <t>Таблица 1</t>
  </si>
  <si>
    <t>(наименование платной улуги)</t>
  </si>
  <si>
    <t>Должность</t>
  </si>
  <si>
    <t>Средний должностной оклад в месяц, руб.</t>
  </si>
  <si>
    <t>Итого</t>
  </si>
  <si>
    <t>Начисления на оплату труда, руб. (30,2%)</t>
  </si>
  <si>
    <t>Таблица 2</t>
  </si>
  <si>
    <t>Расчет затрат на материальные запасы</t>
  </si>
  <si>
    <t>(наименование платной услуги)</t>
  </si>
  <si>
    <t>Наименование материальных запасов</t>
  </si>
  <si>
    <t>Единица измерения</t>
  </si>
  <si>
    <t>Цена за единицу, руб.</t>
  </si>
  <si>
    <t>Расчет суммы начисленной амортизации оборудования</t>
  </si>
  <si>
    <t>Наименование оборудования</t>
  </si>
  <si>
    <t>Балансовая стоимость</t>
  </si>
  <si>
    <t>Годовая норма износа (%)</t>
  </si>
  <si>
    <t>Годовая норма времени работы оборудования (час.)</t>
  </si>
  <si>
    <t>Сумма начисленной амортизации  (7)=(3)*(4)*(5)/(6)</t>
  </si>
  <si>
    <t>Х</t>
  </si>
  <si>
    <t>Расчет затрат общехозяйственного назначения</t>
  </si>
  <si>
    <t>Наименование расходов</t>
  </si>
  <si>
    <t>Коммунальные услуги</t>
  </si>
  <si>
    <t>Расчет затрат на оплату труда педагогического персонала</t>
  </si>
  <si>
    <t>*</t>
  </si>
  <si>
    <t>Расчет цены на оказание платной услуги</t>
  </si>
  <si>
    <t>Наименование статей затрат</t>
  </si>
  <si>
    <t>Сумма (руб.)</t>
  </si>
  <si>
    <t>Затраты на оплату труда педагогического персонала</t>
  </si>
  <si>
    <t>Затраты на оплату труда прочего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</si>
  <si>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</si>
  <si>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</si>
  <si>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затраты на коммунальные услуги</t>
  </si>
  <si>
    <t>Итого затрат</t>
  </si>
  <si>
    <t>Цена на платную услугу</t>
  </si>
  <si>
    <t>5.1.</t>
  </si>
  <si>
    <t>5.2.</t>
  </si>
  <si>
    <t>Затраты общехозяйственного назначения (5)=(5.1.)+(5.2.)</t>
  </si>
  <si>
    <t>Рентабельность (в %)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</si>
  <si>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</si>
  <si>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</si>
  <si>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</si>
  <si>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</si>
  <si>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</si>
  <si>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</si>
  <si>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</si>
  <si>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</si>
  <si>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</si>
  <si>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</si>
  <si>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</si>
  <si>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</si>
  <si>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Расчет затрат на на амортизацию здания</t>
  </si>
  <si>
    <t>Сумма начисленной амортизации за месяц</t>
  </si>
  <si>
    <t>Площадь, используемая в процессе оказания платной услуги, кв.м.</t>
  </si>
  <si>
    <t>Общая площадь здания, кв.м.</t>
  </si>
  <si>
    <t>Сумма начисленной амортизации на площадь, используемую в процессе оказания платной услуги</t>
  </si>
  <si>
    <t>Затраты на амортизацию здания</t>
  </si>
  <si>
    <t>Приложение 3</t>
  </si>
  <si>
    <t>Приложение 2</t>
  </si>
  <si>
    <t>Приложение 1</t>
  </si>
  <si>
    <t>Наименование платной услуги</t>
  </si>
  <si>
    <t>период предоставления услуги</t>
  </si>
  <si>
    <t>площадь полезная школы, кв. м.</t>
  </si>
  <si>
    <t>эанимаемая площадь, кв. м.</t>
  </si>
  <si>
    <t>количество обучающихся в месяц, человек</t>
  </si>
  <si>
    <t>Месячный фонд рабочего времени (час.)</t>
  </si>
  <si>
    <t>Стоимость 1 часа работы, руб. (5)=(3)/(4)</t>
  </si>
  <si>
    <t>Стимулирующие выплаты</t>
  </si>
  <si>
    <t>Компенсационные выплаты (15%+50%) на 1 час работы, руб. (7)=((5)+(6))*0,65</t>
  </si>
  <si>
    <t>Итого стоимость 1 часа (8)=(5)+(6)+(7)</t>
  </si>
  <si>
    <t>Норма времени на оказание платной услуги (час.)</t>
  </si>
  <si>
    <t>Итого стоимость часа в месяц, включая уплату страховых взносов, руб. (11)=(8)+(10)</t>
  </si>
  <si>
    <t>Всего затраты на оплату труда, руб. (12)=(9)*(11)</t>
  </si>
  <si>
    <t>количество месяцев предоставления услуги</t>
  </si>
  <si>
    <t>Всего в месяц на 1 обучающегося*, руб.</t>
  </si>
  <si>
    <t>Расчет затрат на оплату труда прочего персонала</t>
  </si>
  <si>
    <t>Нагрузка</t>
  </si>
  <si>
    <t>Компенсационные выплаты (15%+50%), руб. (5)=(3)*(4)*0,65</t>
  </si>
  <si>
    <t>Итого за месяц, руб. (6)=(3)*(4)+(5)</t>
  </si>
  <si>
    <t>Начисления на оплату труда, руб. (30,2%), (7)=(6)*0,302</t>
  </si>
  <si>
    <t>Итого в месяц, включая уплату страховых взносов, руб. (8)=(6)+(7)</t>
  </si>
  <si>
    <t>Электроснабжение</t>
  </si>
  <si>
    <t>Теплоснабжение</t>
  </si>
  <si>
    <t>Время работы оборудования в процессе оказания платной услуги (час. в месяц)</t>
  </si>
  <si>
    <t>Проверил:</t>
  </si>
  <si>
    <t>главный специалист МУ "ЦБ № 1"</t>
  </si>
  <si>
    <t>Директор МОУ "Средняя школа № "</t>
  </si>
  <si>
    <t>_________________________/__________________________________/</t>
  </si>
  <si>
    <t>(подпись)                                           (расшифровка подписи)</t>
  </si>
  <si>
    <t>М.А. Семенова</t>
  </si>
  <si>
    <t>Проверил: главный специалист МУ "ЦБ № 1" _____________________ /М.А. Семенова/</t>
  </si>
  <si>
    <t>МОУ "Средняя школа № "</t>
  </si>
  <si>
    <t>Перечень платных дополнительных образовательных услуг, оказываемых</t>
  </si>
  <si>
    <t>% банку</t>
  </si>
  <si>
    <t>Директор</t>
  </si>
  <si>
    <t xml:space="preserve"> МОУ "Средняя школа № --"    _____________________ /____________________/</t>
  </si>
  <si>
    <t>Стоимость услуги в месяц на одного обучающегося, руб.</t>
  </si>
  <si>
    <t>Цена в месяц*, руб./обуч.</t>
  </si>
  <si>
    <t xml:space="preserve"> МОУ "Средняя школа № --"    _____________________ /_____________________________/</t>
  </si>
  <si>
    <t>Приложение 4</t>
  </si>
  <si>
    <t>Приложение 5</t>
  </si>
  <si>
    <t>Приложение 6</t>
  </si>
  <si>
    <t>Приложение 7</t>
  </si>
  <si>
    <t>Приложение 8</t>
  </si>
  <si>
    <t>МОУ "Средняя школа № ----"</t>
  </si>
  <si>
    <t>(подпись)</t>
  </si>
  <si>
    <t>(расшифровка подписи)</t>
  </si>
  <si>
    <t>/__________________________/</t>
  </si>
  <si>
    <t>Кол-во (на период оказания услуги-месяц)</t>
  </si>
  <si>
    <t>Всего затрат материальных запасов на период оказания платной услуги (6)=(4)*(5)</t>
  </si>
  <si>
    <t>Всего затрат материальных запасов в месяц на 1 обучающегося (7)=(6)/кол-во обучающихся</t>
  </si>
  <si>
    <t>Водоснбжение и водопотребление</t>
  </si>
  <si>
    <t>количество групп</t>
  </si>
  <si>
    <t>уборщик служебных помещений</t>
  </si>
  <si>
    <t>Затраты всего, руб./мес. (4)=(3)/общая площадь здания*занимаемую площадь</t>
  </si>
  <si>
    <t>Годовая норма потребления, час</t>
  </si>
  <si>
    <t>Затраты всего исходя из количества часов предоставления услуги, мес. (6)=(4)/(5)*16</t>
  </si>
  <si>
    <r>
      <t xml:space="preserve">затраты на услуги банков </t>
    </r>
    <r>
      <rPr>
        <sz val="10"/>
        <color indexed="10"/>
        <rFont val="Times New Roman"/>
        <family val="1"/>
        <charset val="204"/>
      </rPr>
      <t>(1 %)</t>
    </r>
  </si>
  <si>
    <t>МОУ "Средняя школа № 10 имени А.С. Пушкина"</t>
  </si>
  <si>
    <t xml:space="preserve">учитель начальных классов </t>
  </si>
  <si>
    <t xml:space="preserve">Система интерактив. тестирования </t>
  </si>
  <si>
    <t>интерактивная доска</t>
  </si>
  <si>
    <t>Заместитель директора АХЧ</t>
  </si>
  <si>
    <t>январь-март</t>
  </si>
  <si>
    <r>
      <t xml:space="preserve">Сумма расходов  за весь период </t>
    </r>
    <r>
      <rPr>
        <b/>
        <sz val="10"/>
        <color indexed="10"/>
        <rFont val="Times New Roman"/>
        <family val="1"/>
        <charset val="204"/>
      </rPr>
      <t>(январь-март)</t>
    </r>
    <r>
      <rPr>
        <b/>
        <sz val="10"/>
        <rFont val="Times New Roman"/>
        <family val="1"/>
        <charset val="204"/>
      </rPr>
      <t xml:space="preserve"> предоставления данной услуги, руб.</t>
    </r>
  </si>
  <si>
    <r>
      <t>Занятия проходят по</t>
    </r>
    <r>
      <rPr>
        <i/>
        <sz val="12"/>
        <color indexed="10"/>
        <rFont val="Times New Roman"/>
        <family val="1"/>
        <charset val="204"/>
      </rPr>
      <t xml:space="preserve"> субботам один раз в неделю</t>
    </r>
  </si>
  <si>
    <r>
      <t xml:space="preserve">Платная образовательная услуга </t>
    </r>
    <r>
      <rPr>
        <i/>
        <sz val="12"/>
        <color indexed="10"/>
        <rFont val="Times New Roman"/>
        <family val="1"/>
        <charset val="204"/>
      </rPr>
      <t>малышок</t>
    </r>
    <r>
      <rPr>
        <i/>
        <sz val="12"/>
        <color indexed="8"/>
        <rFont val="Times New Roman"/>
        <family val="1"/>
        <charset val="204"/>
      </rPr>
      <t xml:space="preserve">для детей от </t>
    </r>
    <r>
      <rPr>
        <i/>
        <sz val="12"/>
        <color indexed="10"/>
        <rFont val="Times New Roman"/>
        <family val="1"/>
        <charset val="204"/>
      </rPr>
      <t>6 до 7 лет</t>
    </r>
    <r>
      <rPr>
        <i/>
        <sz val="12"/>
        <rFont val="Times New Roman"/>
        <family val="1"/>
        <charset val="204"/>
      </rPr>
      <t>лет.</t>
    </r>
  </si>
  <si>
    <r>
      <t xml:space="preserve">Одно занятие включает в себя 3 урока по предметам 1.Курс "Миф"(мастерим и фантазируем), 2.Курс"Развивайка"(логопед,психолог), 3.Курс "Непоседы" (подвижные игры и физкультура) </t>
    </r>
    <r>
      <rPr>
        <i/>
        <sz val="12"/>
        <color indexed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/>
    </r>
  </si>
  <si>
    <r>
      <t xml:space="preserve">Перемены между уроками составляют </t>
    </r>
    <r>
      <rPr>
        <i/>
        <sz val="12"/>
        <color indexed="10"/>
        <rFont val="Times New Roman"/>
        <family val="1"/>
        <charset val="204"/>
      </rPr>
      <t>10 минут</t>
    </r>
  </si>
  <si>
    <r>
      <t>Длительность одного урока составляет 30</t>
    </r>
    <r>
      <rPr>
        <i/>
        <sz val="12"/>
        <color indexed="10"/>
        <rFont val="Times New Roman"/>
        <family val="1"/>
        <charset val="204"/>
      </rPr>
      <t xml:space="preserve"> минут</t>
    </r>
  </si>
  <si>
    <t>Время предоставления услуги с10.00 до 11.45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</si>
</sst>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4" xfId="0" applyFont="1" applyBorder="1"/>
    <xf numFmtId="0" fontId="1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14" xfId="0" applyFont="1" applyBorder="1" applyAlignment="1">
      <alignment horizontal="center"/>
    </xf>
    <xf numFmtId="0" fontId="2" fillId="0" borderId="14" xfId="0" applyFont="1" applyBorder="1"/>
    <xf numFmtId="2" fontId="2" fillId="0" borderId="15" xfId="0" applyNumberFormat="1" applyFont="1" applyBorder="1" applyAlignment="1">
      <alignment horizontal="center"/>
    </xf>
    <xf numFmtId="0" fontId="2" fillId="0" borderId="13" xfId="0" applyFont="1" applyBorder="1"/>
    <xf numFmtId="2" fontId="1" fillId="0" borderId="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0" xfId="0" applyFont="1" applyBorder="1"/>
    <xf numFmtId="2" fontId="1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4" fontId="2" fillId="0" borderId="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6" xfId="0" applyBorder="1"/>
    <xf numFmtId="0" fontId="0" fillId="0" borderId="24" xfId="0" applyBorder="1"/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5" fillId="0" borderId="2" xfId="0" applyFont="1" applyBorder="1"/>
    <xf numFmtId="2" fontId="1" fillId="0" borderId="16" xfId="0" applyNumberFormat="1" applyFont="1" applyFill="1" applyBorder="1" applyAlignment="1">
      <alignment horizontal="center"/>
    </xf>
    <xf numFmtId="0" fontId="2" fillId="0" borderId="30" xfId="0" applyFont="1" applyBorder="1"/>
    <xf numFmtId="0" fontId="1" fillId="0" borderId="0" xfId="0" applyFont="1" applyFill="1" applyBorder="1" applyAlignment="1">
      <alignment horizontal="center" wrapText="1"/>
    </xf>
    <xf numFmtId="0" fontId="0" fillId="2" borderId="1" xfId="0" applyFill="1" applyBorder="1"/>
    <xf numFmtId="4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0" fontId="17" fillId="0" borderId="0" xfId="0" applyFont="1"/>
    <xf numFmtId="4" fontId="1" fillId="2" borderId="23" xfId="0" applyNumberFormat="1" applyFont="1" applyFill="1" applyBorder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/>
    </xf>
    <xf numFmtId="4" fontId="2" fillId="3" borderId="20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opLeftCell="A22" workbookViewId="0">
      <selection activeCell="E17" sqref="E17"/>
    </sheetView>
  </sheetViews>
  <sheetFormatPr defaultRowHeight="12.75"/>
  <cols>
    <col min="1" max="1" width="13" customWidth="1"/>
    <col min="2" max="2" width="46.7109375" customWidth="1"/>
    <col min="3" max="3" width="20" customWidth="1"/>
    <col min="4" max="4" width="15.42578125" customWidth="1"/>
    <col min="5" max="5" width="17.42578125" customWidth="1"/>
    <col min="6" max="6" width="13.28515625" customWidth="1"/>
    <col min="7" max="7" width="12.85546875" customWidth="1"/>
    <col min="8" max="8" width="12.140625" customWidth="1"/>
    <col min="9" max="9" width="15.7109375" customWidth="1"/>
  </cols>
  <sheetData>
    <row r="1" spans="1:3" ht="13.5">
      <c r="C1" s="60" t="s">
        <v>62</v>
      </c>
    </row>
    <row r="3" spans="1:3">
      <c r="C3" s="59"/>
    </row>
    <row r="4" spans="1:3" ht="34.5" customHeight="1">
      <c r="A4" s="136" t="s">
        <v>95</v>
      </c>
      <c r="B4" s="136"/>
      <c r="C4" s="136"/>
    </row>
    <row r="5" spans="1:3" ht="15.75">
      <c r="A5" s="138" t="s">
        <v>121</v>
      </c>
      <c r="B5" s="138"/>
      <c r="C5" s="138"/>
    </row>
    <row r="6" spans="1:3">
      <c r="A6" s="137"/>
      <c r="B6" s="137"/>
      <c r="C6" s="137"/>
    </row>
    <row r="7" spans="1:3">
      <c r="A7" s="1"/>
      <c r="B7" s="1"/>
      <c r="C7" s="1"/>
    </row>
    <row r="8" spans="1:3" ht="13.5" thickBot="1">
      <c r="A8" s="1"/>
      <c r="B8" s="1"/>
      <c r="C8" s="1"/>
    </row>
    <row r="9" spans="1:3" ht="63.75" thickBot="1">
      <c r="A9" s="102" t="s">
        <v>2</v>
      </c>
      <c r="B9" s="103" t="s">
        <v>3</v>
      </c>
      <c r="C9" s="104" t="s">
        <v>99</v>
      </c>
    </row>
    <row r="10" spans="1:3" ht="16.5" thickBot="1">
      <c r="A10" s="105">
        <v>1</v>
      </c>
      <c r="B10" s="106" t="s">
        <v>63</v>
      </c>
      <c r="C10" s="107"/>
    </row>
    <row r="11" spans="1:3">
      <c r="A11" s="1"/>
      <c r="B11" s="1"/>
      <c r="C11" s="1"/>
    </row>
    <row r="12" spans="1:3">
      <c r="A12" s="9"/>
      <c r="C12" s="67"/>
    </row>
    <row r="13" spans="1:3" ht="17.25" customHeight="1">
      <c r="A13" s="140" t="s">
        <v>129</v>
      </c>
      <c r="B13" s="140"/>
      <c r="C13" s="140"/>
    </row>
    <row r="14" spans="1:3" ht="21" customHeight="1">
      <c r="A14" s="140"/>
      <c r="B14" s="140"/>
      <c r="C14" s="140"/>
    </row>
    <row r="15" spans="1:3" ht="15">
      <c r="A15" s="100"/>
      <c r="B15" s="100"/>
      <c r="C15" s="100"/>
    </row>
    <row r="16" spans="1:3" ht="33.75" customHeight="1">
      <c r="A16" s="141" t="s">
        <v>128</v>
      </c>
      <c r="B16" s="141"/>
      <c r="C16" s="141"/>
    </row>
    <row r="17" spans="1:3" ht="33.75" customHeight="1">
      <c r="A17" s="141" t="s">
        <v>130</v>
      </c>
      <c r="B17" s="141"/>
      <c r="C17" s="141"/>
    </row>
    <row r="18" spans="1:3" ht="34.5" customHeight="1">
      <c r="A18" s="140" t="s">
        <v>132</v>
      </c>
      <c r="B18" s="140"/>
      <c r="C18" s="140"/>
    </row>
    <row r="19" spans="1:3" ht="31.5" customHeight="1">
      <c r="A19" s="140" t="s">
        <v>131</v>
      </c>
      <c r="B19" s="140"/>
      <c r="C19" s="140"/>
    </row>
    <row r="20" spans="1:3" ht="15">
      <c r="A20" s="101"/>
      <c r="B20" s="101"/>
      <c r="C20" s="101"/>
    </row>
    <row r="21" spans="1:3" ht="15.75">
      <c r="A21" s="141" t="s">
        <v>133</v>
      </c>
      <c r="B21" s="141"/>
      <c r="C21" s="141"/>
    </row>
    <row r="22" spans="1:3" ht="15">
      <c r="A22" s="100"/>
      <c r="B22" s="100"/>
      <c r="C22" s="100"/>
    </row>
    <row r="23" spans="1:3" ht="18.75" customHeight="1"/>
    <row r="30" spans="1:3" ht="15.75">
      <c r="A30" s="108" t="s">
        <v>97</v>
      </c>
      <c r="B30" s="1"/>
      <c r="C30" s="1"/>
    </row>
    <row r="31" spans="1:3" ht="15.75">
      <c r="A31" s="108" t="s">
        <v>98</v>
      </c>
    </row>
    <row r="39" spans="1:3">
      <c r="A39" s="139" t="s">
        <v>93</v>
      </c>
      <c r="B39" s="139"/>
      <c r="C39" s="139"/>
    </row>
  </sheetData>
  <mergeCells count="10">
    <mergeCell ref="A4:C4"/>
    <mergeCell ref="A6:C6"/>
    <mergeCell ref="A5:C5"/>
    <mergeCell ref="A39:C39"/>
    <mergeCell ref="A13:C14"/>
    <mergeCell ref="A17:C17"/>
    <mergeCell ref="A21:C21"/>
    <mergeCell ref="A16:C16"/>
    <mergeCell ref="A18:C18"/>
    <mergeCell ref="A19:C19"/>
  </mergeCells>
  <phoneticPr fontId="0" type="noConversion"/>
  <pageMargins left="0.74803149606299213" right="0.74803149606299213" top="0.78740157480314965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opLeftCell="A7" workbookViewId="0">
      <selection activeCell="G16" sqref="G16"/>
    </sheetView>
  </sheetViews>
  <sheetFormatPr defaultRowHeight="12.75"/>
  <cols>
    <col min="1" max="1" width="13" customWidth="1"/>
    <col min="2" max="2" width="46.7109375" customWidth="1"/>
    <col min="3" max="3" width="17.28515625" customWidth="1"/>
    <col min="4" max="4" width="15.42578125" customWidth="1"/>
    <col min="5" max="5" width="17.42578125" customWidth="1"/>
    <col min="6" max="6" width="13.28515625" customWidth="1"/>
    <col min="7" max="7" width="12.85546875" customWidth="1"/>
    <col min="8" max="8" width="12.140625" customWidth="1"/>
    <col min="9" max="9" width="15.7109375" customWidth="1"/>
  </cols>
  <sheetData>
    <row r="1" spans="1:3" ht="13.5">
      <c r="C1" s="60" t="s">
        <v>61</v>
      </c>
    </row>
    <row r="3" spans="1:3" ht="19.5" customHeight="1">
      <c r="A3" s="142" t="s">
        <v>0</v>
      </c>
      <c r="B3" s="142"/>
      <c r="C3" s="142"/>
    </row>
    <row r="4" spans="1:3">
      <c r="A4" s="143" t="s">
        <v>94</v>
      </c>
      <c r="B4" s="143"/>
      <c r="C4" s="143"/>
    </row>
    <row r="5" spans="1:3">
      <c r="A5" s="137" t="s">
        <v>1</v>
      </c>
      <c r="B5" s="137"/>
      <c r="C5" s="137"/>
    </row>
    <row r="6" spans="1:3">
      <c r="A6" s="1"/>
      <c r="B6" s="1"/>
      <c r="C6" s="1"/>
    </row>
    <row r="7" spans="1:3" ht="13.5" thickBot="1">
      <c r="A7" s="1"/>
      <c r="B7" s="1"/>
      <c r="C7" s="1"/>
    </row>
    <row r="8" spans="1:3" ht="26.25" thickBot="1">
      <c r="A8" s="62" t="s">
        <v>2</v>
      </c>
      <c r="B8" s="61" t="s">
        <v>3</v>
      </c>
      <c r="C8" s="32" t="s">
        <v>100</v>
      </c>
    </row>
    <row r="9" spans="1:3" ht="13.5" thickBot="1">
      <c r="A9" s="54">
        <v>1</v>
      </c>
      <c r="B9" s="68" t="s">
        <v>63</v>
      </c>
      <c r="C9" s="48"/>
    </row>
    <row r="10" spans="1:3" hidden="1">
      <c r="A10" s="4">
        <v>2</v>
      </c>
      <c r="B10" s="5"/>
      <c r="C10" s="5"/>
    </row>
    <row r="11" spans="1:3" hidden="1">
      <c r="A11" s="2">
        <v>3</v>
      </c>
      <c r="B11" s="3"/>
      <c r="C11" s="3"/>
    </row>
    <row r="12" spans="1:3">
      <c r="A12" s="1"/>
      <c r="B12" s="1"/>
      <c r="C12" s="1"/>
    </row>
    <row r="13" spans="1:3">
      <c r="A13" s="9" t="s">
        <v>27</v>
      </c>
      <c r="B13" s="55" t="s">
        <v>64</v>
      </c>
      <c r="C13" s="99" t="s">
        <v>126</v>
      </c>
    </row>
    <row r="14" spans="1:3">
      <c r="A14" s="9"/>
      <c r="B14" s="55" t="s">
        <v>76</v>
      </c>
      <c r="C14" s="99">
        <v>3</v>
      </c>
    </row>
    <row r="15" spans="1:3">
      <c r="A15" s="9"/>
      <c r="B15" s="55" t="s">
        <v>115</v>
      </c>
      <c r="C15" s="99">
        <v>2</v>
      </c>
    </row>
    <row r="16" spans="1:3">
      <c r="A16" s="9"/>
      <c r="B16" s="64" t="s">
        <v>67</v>
      </c>
      <c r="C16" s="99">
        <v>50</v>
      </c>
    </row>
    <row r="17" spans="1:5">
      <c r="A17" s="9"/>
      <c r="B17" s="65" t="s">
        <v>65</v>
      </c>
      <c r="C17" s="132">
        <v>3520.5</v>
      </c>
      <c r="E17" s="1"/>
    </row>
    <row r="18" spans="1:5">
      <c r="A18" s="9"/>
      <c r="B18" s="66" t="s">
        <v>66</v>
      </c>
      <c r="C18" s="132">
        <v>98</v>
      </c>
    </row>
    <row r="19" spans="1:5">
      <c r="A19" s="9"/>
      <c r="C19" s="67"/>
    </row>
    <row r="20" spans="1:5">
      <c r="A20" s="1"/>
      <c r="B20" s="1"/>
      <c r="C20" s="1"/>
    </row>
    <row r="21" spans="1:5">
      <c r="A21" s="1"/>
      <c r="B21" s="1"/>
      <c r="C21" s="1"/>
    </row>
    <row r="27" spans="1:5">
      <c r="A27" s="1" t="s">
        <v>97</v>
      </c>
    </row>
    <row r="28" spans="1:5">
      <c r="A28" s="1" t="s">
        <v>101</v>
      </c>
    </row>
    <row r="35" spans="1:3">
      <c r="A35" s="139" t="s">
        <v>93</v>
      </c>
      <c r="B35" s="139"/>
      <c r="C35" s="139"/>
    </row>
  </sheetData>
  <mergeCells count="4">
    <mergeCell ref="A3:C3"/>
    <mergeCell ref="A5:C5"/>
    <mergeCell ref="A4:C4"/>
    <mergeCell ref="A35:C35"/>
  </mergeCells>
  <phoneticPr fontId="0" type="noConversion"/>
  <pageMargins left="0.74803149606299213" right="0.74803149606299213" top="0.78740157480314965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opLeftCell="A3" workbookViewId="0">
      <selection activeCell="K43" sqref="K43"/>
    </sheetView>
  </sheetViews>
  <sheetFormatPr defaultRowHeight="12.75"/>
  <cols>
    <col min="1" max="1" width="13" customWidth="1"/>
    <col min="2" max="2" width="30.42578125" customWidth="1"/>
    <col min="3" max="3" width="14.140625" customWidth="1"/>
    <col min="4" max="4" width="13.85546875" customWidth="1"/>
    <col min="5" max="5" width="14.7109375" customWidth="1"/>
    <col min="6" max="7" width="15.140625" customWidth="1"/>
    <col min="8" max="8" width="12.42578125" customWidth="1"/>
    <col min="9" max="9" width="10.28515625" customWidth="1"/>
    <col min="10" max="10" width="11" style="63" customWidth="1"/>
    <col min="11" max="11" width="11.42578125" style="63" customWidth="1"/>
    <col min="12" max="12" width="12" style="63" customWidth="1"/>
    <col min="13" max="13" width="9.140625" style="63"/>
  </cols>
  <sheetData>
    <row r="1" spans="1:12" ht="13.5">
      <c r="L1" s="60" t="s">
        <v>60</v>
      </c>
    </row>
    <row r="2" spans="1:12" ht="13.5">
      <c r="L2" s="60"/>
    </row>
    <row r="3" spans="1:12">
      <c r="A3" s="1"/>
      <c r="B3" s="1"/>
      <c r="C3" s="1"/>
      <c r="D3" s="1"/>
      <c r="E3" s="1"/>
      <c r="F3" s="1"/>
      <c r="G3" s="1"/>
      <c r="H3" s="1"/>
      <c r="L3" s="59" t="s">
        <v>4</v>
      </c>
    </row>
    <row r="4" spans="1:12">
      <c r="A4" s="146" t="s">
        <v>26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>
      <c r="A6" s="137" t="s">
        <v>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>
      <c r="A7" s="1"/>
      <c r="B7" s="1"/>
      <c r="C7" s="1"/>
      <c r="D7" s="1"/>
      <c r="E7" s="1"/>
      <c r="F7" s="1"/>
      <c r="G7" s="1"/>
      <c r="H7" s="1"/>
      <c r="I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</row>
    <row r="9" spans="1:12" ht="115.5" thickBot="1">
      <c r="A9" s="10" t="s">
        <v>2</v>
      </c>
      <c r="B9" s="11" t="s">
        <v>6</v>
      </c>
      <c r="C9" s="11" t="s">
        <v>7</v>
      </c>
      <c r="D9" s="11" t="s">
        <v>68</v>
      </c>
      <c r="E9" s="11" t="s">
        <v>69</v>
      </c>
      <c r="F9" s="11" t="s">
        <v>70</v>
      </c>
      <c r="G9" s="11" t="s">
        <v>71</v>
      </c>
      <c r="H9" s="11" t="s">
        <v>72</v>
      </c>
      <c r="I9" s="11" t="s">
        <v>73</v>
      </c>
      <c r="J9" s="11" t="s">
        <v>9</v>
      </c>
      <c r="K9" s="11" t="s">
        <v>74</v>
      </c>
      <c r="L9" s="12" t="s">
        <v>75</v>
      </c>
    </row>
    <row r="10" spans="1:12" ht="13.5" thickBot="1">
      <c r="A10" s="6">
        <v>1</v>
      </c>
      <c r="B10" s="7">
        <v>2</v>
      </c>
      <c r="C10" s="13">
        <v>3</v>
      </c>
      <c r="D10" s="13">
        <v>4</v>
      </c>
      <c r="E10" s="13">
        <v>5</v>
      </c>
      <c r="F10" s="69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70">
        <v>12</v>
      </c>
    </row>
    <row r="11" spans="1:12">
      <c r="A11" s="56">
        <v>1</v>
      </c>
      <c r="B11" s="97" t="s">
        <v>122</v>
      </c>
      <c r="C11" s="71">
        <v>9100</v>
      </c>
      <c r="D11" s="72">
        <v>72</v>
      </c>
      <c r="E11" s="96">
        <f>ROUND(C11/D11,2)</f>
        <v>126.39</v>
      </c>
      <c r="F11" s="26">
        <v>56.8</v>
      </c>
      <c r="G11" s="96">
        <f>ROUND((E11+F11)*0.65,2)</f>
        <v>119.07</v>
      </c>
      <c r="H11" s="96">
        <f>ROUND(SUM(E11:G11),2)</f>
        <v>302.26</v>
      </c>
      <c r="I11" s="72">
        <v>8</v>
      </c>
      <c r="J11" s="96">
        <f>ROUND(H11*0.302,2)</f>
        <v>91.28</v>
      </c>
      <c r="K11" s="96">
        <f>H11+J11</f>
        <v>393.53999999999996</v>
      </c>
      <c r="L11" s="98">
        <f>I11*K11</f>
        <v>3148.3199999999997</v>
      </c>
    </row>
    <row r="12" spans="1:12">
      <c r="A12" s="19">
        <v>2</v>
      </c>
      <c r="B12" s="97" t="s">
        <v>122</v>
      </c>
      <c r="C12" s="71">
        <v>9100</v>
      </c>
      <c r="D12" s="72">
        <v>72</v>
      </c>
      <c r="E12" s="96">
        <f>ROUND(C12/D12,2)</f>
        <v>126.39</v>
      </c>
      <c r="F12" s="26">
        <v>56.8</v>
      </c>
      <c r="G12" s="96">
        <f>ROUND((E12+F12)*0.65,2)</f>
        <v>119.07</v>
      </c>
      <c r="H12" s="96">
        <f>ROUND(SUM(E12:G12),2)</f>
        <v>302.26</v>
      </c>
      <c r="I12" s="73">
        <v>8</v>
      </c>
      <c r="J12" s="96">
        <f>ROUND(H12*0.302,2)</f>
        <v>91.28</v>
      </c>
      <c r="K12" s="96">
        <f>H12+J12</f>
        <v>393.53999999999996</v>
      </c>
      <c r="L12" s="98">
        <f>I12*K12</f>
        <v>3148.3199999999997</v>
      </c>
    </row>
    <row r="13" spans="1:12" ht="13.5" thickBot="1">
      <c r="A13" s="19">
        <v>3</v>
      </c>
      <c r="B13" s="2"/>
      <c r="C13" s="27"/>
      <c r="D13" s="73"/>
      <c r="E13" s="26"/>
      <c r="F13" s="27"/>
      <c r="G13" s="26"/>
      <c r="H13" s="71"/>
      <c r="I13" s="74"/>
      <c r="J13" s="71"/>
      <c r="K13" s="26"/>
      <c r="L13" s="40"/>
    </row>
    <row r="14" spans="1:12" ht="13.5" thickBot="1">
      <c r="A14" s="16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5">
        <f>SUM(L11:L13)</f>
        <v>6296.6399999999994</v>
      </c>
    </row>
    <row r="15" spans="1:12" ht="13.5" thickBot="1">
      <c r="A15" s="148" t="s">
        <v>77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09">
        <f>L14/'Расчет цены на платную услугу'!$C$16</f>
        <v>125.93279999999999</v>
      </c>
    </row>
    <row r="16" spans="1:12">
      <c r="A16" s="1"/>
      <c r="B16" s="1"/>
      <c r="C16" s="1"/>
      <c r="D16" s="1"/>
      <c r="E16" s="1"/>
      <c r="F16" s="1"/>
      <c r="G16" s="1"/>
      <c r="H16" s="1"/>
      <c r="I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</row>
    <row r="18" spans="1:10">
      <c r="A18" s="1"/>
      <c r="B18" s="1"/>
      <c r="C18" s="1"/>
      <c r="D18" s="1"/>
      <c r="E18" s="1"/>
      <c r="G18" s="1"/>
      <c r="H18" s="59" t="s">
        <v>10</v>
      </c>
    </row>
    <row r="19" spans="1:10">
      <c r="A19" s="146" t="s">
        <v>78</v>
      </c>
      <c r="B19" s="146"/>
      <c r="C19" s="146"/>
      <c r="D19" s="146"/>
      <c r="E19" s="146"/>
      <c r="F19" s="146"/>
      <c r="G19" s="146"/>
      <c r="H19" s="146"/>
      <c r="I19" s="58"/>
    </row>
    <row r="20" spans="1:10">
      <c r="A20" s="143"/>
      <c r="B20" s="143"/>
      <c r="C20" s="143"/>
      <c r="D20" s="143"/>
      <c r="E20" s="143"/>
      <c r="F20" s="143"/>
      <c r="G20" s="143"/>
      <c r="H20" s="143"/>
      <c r="I20" s="89"/>
    </row>
    <row r="21" spans="1:10">
      <c r="A21" s="147" t="s">
        <v>5</v>
      </c>
      <c r="B21" s="147"/>
      <c r="C21" s="147"/>
      <c r="D21" s="147"/>
      <c r="E21" s="147"/>
      <c r="F21" s="147"/>
      <c r="G21" s="147"/>
      <c r="H21" s="147"/>
      <c r="I21" s="90"/>
    </row>
    <row r="22" spans="1:10">
      <c r="A22" s="1"/>
      <c r="B22" s="1"/>
      <c r="C22" s="1"/>
      <c r="D22" s="1"/>
      <c r="E22" s="1"/>
      <c r="F22" s="1"/>
      <c r="G22" s="1"/>
      <c r="H22" s="1"/>
      <c r="I22" s="1"/>
    </row>
    <row r="23" spans="1:10" ht="13.5" thickBot="1">
      <c r="A23" s="1"/>
      <c r="B23" s="1"/>
      <c r="C23" s="1"/>
      <c r="D23" s="1"/>
      <c r="E23" s="1"/>
      <c r="F23" s="1"/>
      <c r="G23" s="1"/>
      <c r="H23" s="1"/>
      <c r="I23" s="1"/>
    </row>
    <row r="24" spans="1:10" ht="90" thickBot="1">
      <c r="A24" s="84" t="s">
        <v>2</v>
      </c>
      <c r="B24" s="85" t="s">
        <v>6</v>
      </c>
      <c r="C24" s="85" t="s">
        <v>7</v>
      </c>
      <c r="D24" s="85" t="s">
        <v>79</v>
      </c>
      <c r="E24" s="85" t="s">
        <v>80</v>
      </c>
      <c r="F24" s="85" t="s">
        <v>81</v>
      </c>
      <c r="G24" s="85" t="s">
        <v>82</v>
      </c>
      <c r="H24" s="83" t="s">
        <v>83</v>
      </c>
      <c r="I24" s="86"/>
      <c r="J24" s="87"/>
    </row>
    <row r="25" spans="1:10" ht="13.5" thickBot="1">
      <c r="A25" s="6">
        <v>1</v>
      </c>
      <c r="B25" s="7">
        <v>2</v>
      </c>
      <c r="C25" s="13">
        <v>3</v>
      </c>
      <c r="D25" s="13">
        <v>4</v>
      </c>
      <c r="E25" s="13">
        <v>5</v>
      </c>
      <c r="F25" s="13">
        <v>6</v>
      </c>
      <c r="G25" s="69">
        <v>7</v>
      </c>
      <c r="H25" s="8">
        <v>8</v>
      </c>
      <c r="I25" s="86"/>
      <c r="J25" s="87"/>
    </row>
    <row r="26" spans="1:10">
      <c r="A26" s="56">
        <v>1</v>
      </c>
      <c r="B26" s="76" t="s">
        <v>116</v>
      </c>
      <c r="C26" s="26">
        <v>3500</v>
      </c>
      <c r="D26" s="26">
        <v>0.25</v>
      </c>
      <c r="E26" s="133">
        <f>ROUND(C26*D26*0.65,2)</f>
        <v>568.75</v>
      </c>
      <c r="F26" s="133">
        <f>ROUND(C26*D26+E26,2)</f>
        <v>1443.75</v>
      </c>
      <c r="G26" s="134">
        <f>ROUND(F26*0.302,2)</f>
        <v>436.01</v>
      </c>
      <c r="H26" s="135">
        <f>F26+G26</f>
        <v>1879.76</v>
      </c>
      <c r="I26" s="41"/>
      <c r="J26" s="87"/>
    </row>
    <row r="27" spans="1:10" ht="13.5" thickBot="1">
      <c r="A27" s="19">
        <v>2</v>
      </c>
      <c r="B27" s="76" t="s">
        <v>125</v>
      </c>
      <c r="C27" s="26">
        <v>14200</v>
      </c>
      <c r="D27" s="26">
        <v>0.1</v>
      </c>
      <c r="E27" s="133">
        <v>923</v>
      </c>
      <c r="F27" s="133">
        <v>2343</v>
      </c>
      <c r="G27" s="133">
        <v>707.59</v>
      </c>
      <c r="H27" s="135">
        <v>3050.59</v>
      </c>
      <c r="I27" s="41"/>
      <c r="J27" s="87"/>
    </row>
    <row r="28" spans="1:10" hidden="1">
      <c r="A28" s="19">
        <v>3</v>
      </c>
      <c r="B28" s="2"/>
      <c r="C28" s="27"/>
      <c r="D28" s="77"/>
      <c r="E28" s="27"/>
      <c r="F28" s="27"/>
      <c r="G28" s="27"/>
      <c r="H28" s="80"/>
      <c r="I28" s="41"/>
      <c r="J28" s="87"/>
    </row>
    <row r="29" spans="1:10" hidden="1">
      <c r="A29" s="19">
        <v>4</v>
      </c>
      <c r="B29" s="2"/>
      <c r="C29" s="27"/>
      <c r="D29" s="77"/>
      <c r="E29" s="27"/>
      <c r="F29" s="27"/>
      <c r="G29" s="27"/>
      <c r="H29" s="80"/>
      <c r="I29" s="41"/>
      <c r="J29" s="87"/>
    </row>
    <row r="30" spans="1:10" hidden="1">
      <c r="A30" s="19">
        <v>5</v>
      </c>
      <c r="B30" s="2"/>
      <c r="C30" s="27"/>
      <c r="D30" s="77"/>
      <c r="E30" s="27"/>
      <c r="F30" s="27"/>
      <c r="G30" s="27"/>
      <c r="H30" s="80"/>
      <c r="I30" s="41"/>
      <c r="J30" s="87"/>
    </row>
    <row r="31" spans="1:10" ht="13.5" hidden="1" thickBot="1">
      <c r="A31" s="24">
        <v>6</v>
      </c>
      <c r="B31" s="17"/>
      <c r="C31" s="28"/>
      <c r="D31" s="78"/>
      <c r="E31" s="28"/>
      <c r="F31" s="28"/>
      <c r="G31" s="28"/>
      <c r="H31" s="81"/>
      <c r="I31" s="41"/>
      <c r="J31" s="87"/>
    </row>
    <row r="32" spans="1:10" ht="13.5" thickBot="1">
      <c r="A32" s="16" t="s">
        <v>8</v>
      </c>
      <c r="B32" s="15"/>
      <c r="C32" s="15"/>
      <c r="D32" s="79"/>
      <c r="E32" s="15"/>
      <c r="F32" s="15"/>
      <c r="G32" s="82"/>
      <c r="H32" s="88">
        <f>SUM(H26:H27)</f>
        <v>4930.3500000000004</v>
      </c>
      <c r="I32" s="41"/>
      <c r="J32" s="87"/>
    </row>
    <row r="33" spans="1:13" ht="13.5" thickBot="1">
      <c r="A33" s="148" t="s">
        <v>77</v>
      </c>
      <c r="B33" s="149"/>
      <c r="C33" s="149"/>
      <c r="D33" s="149"/>
      <c r="E33" s="149"/>
      <c r="F33" s="149"/>
      <c r="G33" s="149"/>
      <c r="H33" s="75">
        <f>H32/'Расчет цены на платную услугу'!$C$16</f>
        <v>98.607000000000014</v>
      </c>
      <c r="I33" s="86"/>
      <c r="J33" s="87"/>
    </row>
    <row r="34" spans="1:13">
      <c r="A34" s="1"/>
      <c r="B34" s="1"/>
      <c r="C34" s="1"/>
      <c r="D34" s="1"/>
      <c r="E34" s="1"/>
      <c r="F34" s="1"/>
      <c r="G34" s="1"/>
      <c r="H34" s="1"/>
      <c r="I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</row>
    <row r="37" spans="1:13" s="1" customFormat="1">
      <c r="A37" s="1" t="s">
        <v>97</v>
      </c>
      <c r="B37" s="1" t="s">
        <v>107</v>
      </c>
      <c r="C37" s="93"/>
      <c r="D37" s="144" t="s">
        <v>110</v>
      </c>
      <c r="E37" s="144"/>
      <c r="J37" s="110"/>
      <c r="K37" s="110"/>
      <c r="L37" s="110"/>
      <c r="M37" s="110"/>
    </row>
    <row r="38" spans="1:13">
      <c r="A38" s="1"/>
      <c r="B38" s="1"/>
      <c r="C38" s="111" t="s">
        <v>108</v>
      </c>
      <c r="D38" s="145" t="s">
        <v>109</v>
      </c>
      <c r="E38" s="145"/>
      <c r="F38" s="1"/>
      <c r="G38" s="1"/>
      <c r="H38" s="1"/>
      <c r="I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</row>
    <row r="41" spans="1:13">
      <c r="A41" s="1" t="s">
        <v>87</v>
      </c>
      <c r="B41" s="1" t="s">
        <v>88</v>
      </c>
      <c r="C41" s="93"/>
      <c r="D41" s="1" t="s">
        <v>92</v>
      </c>
      <c r="E41" s="1"/>
      <c r="F41" s="1"/>
      <c r="G41" s="1"/>
      <c r="H41" s="1"/>
      <c r="I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</row>
    <row r="44" spans="1:13">
      <c r="A44" s="1"/>
      <c r="B44" s="1"/>
      <c r="C44" s="1"/>
      <c r="D44" s="1"/>
      <c r="E44" s="1"/>
      <c r="F44" s="1"/>
      <c r="H44" s="1"/>
      <c r="I44" s="1"/>
    </row>
    <row r="45" spans="1:13">
      <c r="A45" s="1"/>
      <c r="B45" s="1"/>
      <c r="C45" s="1"/>
      <c r="D45" s="1"/>
      <c r="E45" s="1"/>
      <c r="F45" s="1"/>
      <c r="H45" s="1"/>
      <c r="I45" s="1"/>
    </row>
    <row r="46" spans="1:13">
      <c r="A46" s="1"/>
      <c r="B46" s="1"/>
      <c r="C46" s="1"/>
      <c r="D46" s="1"/>
      <c r="E46" s="1"/>
      <c r="F46" s="1"/>
      <c r="H46" s="1"/>
      <c r="I46" s="1"/>
    </row>
    <row r="47" spans="1:13" ht="13.5">
      <c r="A47" s="1"/>
      <c r="B47" s="1"/>
      <c r="C47" s="1"/>
      <c r="D47" s="1"/>
      <c r="E47" s="1"/>
      <c r="F47" s="1"/>
      <c r="G47" s="60" t="s">
        <v>102</v>
      </c>
      <c r="H47" s="1"/>
      <c r="I47" s="1"/>
    </row>
    <row r="48" spans="1:13">
      <c r="A48" s="1"/>
      <c r="B48" s="1"/>
      <c r="C48" s="1"/>
      <c r="D48" s="1"/>
      <c r="E48" s="1"/>
      <c r="G48" s="59"/>
      <c r="H48" s="1"/>
      <c r="I48" s="1"/>
    </row>
    <row r="49" spans="1:9">
      <c r="A49" s="146" t="s">
        <v>11</v>
      </c>
      <c r="B49" s="146"/>
      <c r="C49" s="146"/>
      <c r="D49" s="146"/>
      <c r="E49" s="146"/>
      <c r="F49" s="146"/>
      <c r="G49" s="146"/>
      <c r="H49" s="1"/>
      <c r="I49" s="1"/>
    </row>
    <row r="50" spans="1:9">
      <c r="A50" s="151"/>
      <c r="B50" s="151"/>
      <c r="C50" s="151"/>
      <c r="D50" s="151"/>
      <c r="E50" s="151"/>
      <c r="F50" s="151"/>
      <c r="G50" s="151"/>
    </row>
    <row r="51" spans="1:9">
      <c r="A51" s="147" t="s">
        <v>12</v>
      </c>
      <c r="B51" s="147"/>
      <c r="C51" s="147"/>
      <c r="D51" s="147"/>
      <c r="E51" s="147"/>
      <c r="F51" s="147"/>
      <c r="G51" s="147"/>
    </row>
    <row r="52" spans="1:9">
      <c r="A52" s="1"/>
      <c r="B52" s="1"/>
      <c r="C52" s="1"/>
      <c r="D52" s="1"/>
      <c r="E52" s="1"/>
      <c r="F52" s="1"/>
    </row>
    <row r="53" spans="1:9" ht="13.5" thickBot="1">
      <c r="A53" s="1"/>
      <c r="B53" s="1"/>
      <c r="C53" s="1"/>
      <c r="D53" s="1"/>
      <c r="E53" s="1"/>
      <c r="F53" s="1"/>
    </row>
    <row r="54" spans="1:9" ht="90" thickBot="1">
      <c r="A54" s="10" t="s">
        <v>2</v>
      </c>
      <c r="B54" s="11" t="s">
        <v>13</v>
      </c>
      <c r="C54" s="11" t="s">
        <v>14</v>
      </c>
      <c r="D54" s="11" t="s">
        <v>111</v>
      </c>
      <c r="E54" s="11" t="s">
        <v>15</v>
      </c>
      <c r="F54" s="115" t="s">
        <v>112</v>
      </c>
      <c r="G54" s="121" t="s">
        <v>113</v>
      </c>
    </row>
    <row r="55" spans="1:9" ht="13.5" thickBot="1">
      <c r="A55" s="6">
        <v>1</v>
      </c>
      <c r="B55" s="7">
        <v>2</v>
      </c>
      <c r="C55" s="7">
        <v>3</v>
      </c>
      <c r="D55" s="7">
        <v>4</v>
      </c>
      <c r="E55" s="7">
        <v>5</v>
      </c>
      <c r="F55" s="116">
        <v>6</v>
      </c>
      <c r="G55" s="122">
        <v>7</v>
      </c>
    </row>
    <row r="56" spans="1:9">
      <c r="A56" s="56">
        <v>1</v>
      </c>
      <c r="B56" s="91"/>
      <c r="C56" s="51"/>
      <c r="D56" s="4"/>
      <c r="E56" s="4"/>
      <c r="F56" s="117">
        <f t="shared" ref="F56:F70" si="0">D56*E56</f>
        <v>0</v>
      </c>
      <c r="G56" s="123">
        <f>F56/'Расчет цены на платную услугу'!$C$16</f>
        <v>0</v>
      </c>
    </row>
    <row r="57" spans="1:9">
      <c r="A57" s="19" t="s">
        <v>42</v>
      </c>
      <c r="B57" s="3"/>
      <c r="C57" s="2"/>
      <c r="D57" s="2"/>
      <c r="E57" s="2"/>
      <c r="F57" s="118">
        <f t="shared" si="0"/>
        <v>0</v>
      </c>
      <c r="G57" s="123">
        <f>F57/'Расчет цены на платную услугу'!$C$16</f>
        <v>0</v>
      </c>
    </row>
    <row r="58" spans="1:9">
      <c r="A58" s="19" t="s">
        <v>43</v>
      </c>
      <c r="B58" s="3"/>
      <c r="C58" s="2"/>
      <c r="D58" s="2"/>
      <c r="E58" s="2"/>
      <c r="F58" s="118">
        <f t="shared" si="0"/>
        <v>0</v>
      </c>
      <c r="G58" s="123">
        <f>F58/'Расчет цены на платную услугу'!$C$16</f>
        <v>0</v>
      </c>
    </row>
    <row r="59" spans="1:9">
      <c r="A59" s="19" t="s">
        <v>44</v>
      </c>
      <c r="B59" s="3"/>
      <c r="C59" s="2"/>
      <c r="D59" s="2"/>
      <c r="E59" s="2"/>
      <c r="F59" s="118">
        <f t="shared" si="0"/>
        <v>0</v>
      </c>
      <c r="G59" s="123">
        <f>F59/'Расчет цены на платную услугу'!$C$16</f>
        <v>0</v>
      </c>
    </row>
    <row r="60" spans="1:9">
      <c r="A60" s="19" t="s">
        <v>45</v>
      </c>
      <c r="B60" s="3"/>
      <c r="C60" s="2"/>
      <c r="D60" s="2"/>
      <c r="E60" s="2"/>
      <c r="F60" s="118">
        <f t="shared" si="0"/>
        <v>0</v>
      </c>
      <c r="G60" s="123">
        <f>F60/'Расчет цены на платную услугу'!$C$16</f>
        <v>0</v>
      </c>
    </row>
    <row r="61" spans="1:9">
      <c r="A61" s="19" t="s">
        <v>46</v>
      </c>
      <c r="B61" s="3"/>
      <c r="C61" s="2"/>
      <c r="D61" s="2"/>
      <c r="E61" s="2"/>
      <c r="F61" s="118">
        <f t="shared" si="0"/>
        <v>0</v>
      </c>
      <c r="G61" s="123">
        <f>F61/'Расчет цены на платную услугу'!$C$16</f>
        <v>0</v>
      </c>
    </row>
    <row r="62" spans="1:9">
      <c r="A62" s="19" t="s">
        <v>47</v>
      </c>
      <c r="B62" s="3"/>
      <c r="C62" s="2"/>
      <c r="D62" s="2"/>
      <c r="E62" s="2"/>
      <c r="F62" s="118">
        <f t="shared" si="0"/>
        <v>0</v>
      </c>
      <c r="G62" s="123">
        <f>F62/'Расчет цены на платную услугу'!$C$16</f>
        <v>0</v>
      </c>
    </row>
    <row r="63" spans="1:9">
      <c r="A63" s="19" t="s">
        <v>48</v>
      </c>
      <c r="B63" s="3"/>
      <c r="C63" s="2"/>
      <c r="D63" s="2"/>
      <c r="E63" s="2"/>
      <c r="F63" s="118">
        <f t="shared" si="0"/>
        <v>0</v>
      </c>
      <c r="G63" s="123">
        <f>F63/'Расчет цены на платную услугу'!$C$16</f>
        <v>0</v>
      </c>
    </row>
    <row r="64" spans="1:9">
      <c r="A64" s="19" t="s">
        <v>49</v>
      </c>
      <c r="B64" s="3"/>
      <c r="C64" s="2"/>
      <c r="D64" s="2"/>
      <c r="E64" s="2"/>
      <c r="F64" s="118">
        <f t="shared" si="0"/>
        <v>0</v>
      </c>
      <c r="G64" s="123">
        <f>F64/'Расчет цены на платную услугу'!$C$16</f>
        <v>0</v>
      </c>
    </row>
    <row r="65" spans="1:7">
      <c r="A65" s="19" t="s">
        <v>50</v>
      </c>
      <c r="B65" s="3"/>
      <c r="C65" s="2"/>
      <c r="D65" s="2"/>
      <c r="E65" s="2"/>
      <c r="F65" s="118">
        <f t="shared" si="0"/>
        <v>0</v>
      </c>
      <c r="G65" s="123">
        <f>F65/'Расчет цены на платную услугу'!$C$16</f>
        <v>0</v>
      </c>
    </row>
    <row r="66" spans="1:7">
      <c r="A66" s="19" t="s">
        <v>51</v>
      </c>
      <c r="B66" s="3"/>
      <c r="C66" s="2"/>
      <c r="D66" s="2"/>
      <c r="E66" s="2"/>
      <c r="F66" s="117">
        <f t="shared" si="0"/>
        <v>0</v>
      </c>
      <c r="G66" s="123">
        <f>F66/'Расчет цены на платную услугу'!$C$16</f>
        <v>0</v>
      </c>
    </row>
    <row r="67" spans="1:7">
      <c r="A67" s="19" t="s">
        <v>52</v>
      </c>
      <c r="B67" s="3"/>
      <c r="C67" s="2"/>
      <c r="D67" s="2"/>
      <c r="E67" s="2"/>
      <c r="F67" s="118">
        <f t="shared" si="0"/>
        <v>0</v>
      </c>
      <c r="G67" s="123">
        <f>F67/'Расчет цены на платную услугу'!$C$16</f>
        <v>0</v>
      </c>
    </row>
    <row r="68" spans="1:7">
      <c r="A68" s="19" t="s">
        <v>53</v>
      </c>
      <c r="B68" s="3"/>
      <c r="C68" s="2"/>
      <c r="D68" s="2"/>
      <c r="E68" s="2"/>
      <c r="F68" s="118">
        <f t="shared" si="0"/>
        <v>0</v>
      </c>
      <c r="G68" s="123">
        <f>F68/'Расчет цены на платную услугу'!$C$16</f>
        <v>0</v>
      </c>
    </row>
    <row r="69" spans="1:7">
      <c r="A69" s="19"/>
      <c r="B69" s="3"/>
      <c r="C69" s="2"/>
      <c r="D69" s="2"/>
      <c r="E69" s="2"/>
      <c r="F69" s="118">
        <f t="shared" si="0"/>
        <v>0</v>
      </c>
      <c r="G69" s="123">
        <f>F69/'Расчет цены на платную услугу'!$C$16</f>
        <v>0</v>
      </c>
    </row>
    <row r="70" spans="1:7" ht="13.5" thickBot="1">
      <c r="A70" s="24"/>
      <c r="B70" s="14"/>
      <c r="C70" s="17"/>
      <c r="D70" s="17"/>
      <c r="E70" s="17"/>
      <c r="F70" s="119">
        <f t="shared" si="0"/>
        <v>0</v>
      </c>
      <c r="G70" s="123">
        <f>F70/'Расчет цены на платную услугу'!$C$16</f>
        <v>0</v>
      </c>
    </row>
    <row r="71" spans="1:7" ht="13.5" thickBot="1">
      <c r="A71" s="6" t="s">
        <v>8</v>
      </c>
      <c r="B71" s="7" t="s">
        <v>22</v>
      </c>
      <c r="C71" s="7" t="s">
        <v>22</v>
      </c>
      <c r="D71" s="7" t="s">
        <v>22</v>
      </c>
      <c r="E71" s="7" t="s">
        <v>22</v>
      </c>
      <c r="F71" s="120">
        <f>SUM(F56:F70)</f>
        <v>0</v>
      </c>
      <c r="G71" s="42">
        <f>SUM(G56:G70)</f>
        <v>0</v>
      </c>
    </row>
    <row r="72" spans="1:7" ht="13.5" thickBot="1">
      <c r="A72" s="154" t="s">
        <v>77</v>
      </c>
      <c r="B72" s="155"/>
      <c r="C72" s="155"/>
      <c r="D72" s="155"/>
      <c r="E72" s="155"/>
      <c r="F72" s="155"/>
      <c r="G72" s="42">
        <f>SUM(G56:G70)</f>
        <v>0</v>
      </c>
    </row>
    <row r="75" spans="1:7" ht="13.5">
      <c r="G75" s="60" t="s">
        <v>103</v>
      </c>
    </row>
    <row r="77" spans="1:7">
      <c r="A77" s="1"/>
      <c r="B77" s="1"/>
      <c r="C77" s="1"/>
      <c r="D77" s="1"/>
      <c r="E77" s="1"/>
      <c r="F77" s="1"/>
      <c r="G77" s="59"/>
    </row>
    <row r="78" spans="1:7">
      <c r="A78" s="146" t="s">
        <v>16</v>
      </c>
      <c r="B78" s="146"/>
      <c r="C78" s="146"/>
      <c r="D78" s="146"/>
      <c r="E78" s="146"/>
      <c r="F78" s="146"/>
      <c r="G78" s="146"/>
    </row>
    <row r="79" spans="1:7">
      <c r="A79" s="151"/>
      <c r="B79" s="151"/>
      <c r="C79" s="151"/>
      <c r="D79" s="151"/>
      <c r="E79" s="151"/>
      <c r="F79" s="151"/>
      <c r="G79" s="151"/>
    </row>
    <row r="80" spans="1:7">
      <c r="A80" s="147" t="s">
        <v>12</v>
      </c>
      <c r="B80" s="147"/>
      <c r="C80" s="147"/>
      <c r="D80" s="147"/>
      <c r="E80" s="147"/>
      <c r="F80" s="147"/>
      <c r="G80" s="147"/>
    </row>
    <row r="81" spans="1:7">
      <c r="A81" s="1"/>
      <c r="B81" s="1"/>
      <c r="C81" s="1"/>
      <c r="D81" s="1"/>
      <c r="E81" s="1"/>
      <c r="F81" s="1"/>
      <c r="G81" s="1"/>
    </row>
    <row r="82" spans="1:7" ht="13.5" thickBot="1">
      <c r="A82" s="1"/>
      <c r="B82" s="1"/>
      <c r="C82" s="1"/>
      <c r="D82" s="1"/>
      <c r="E82" s="1"/>
      <c r="F82" s="1"/>
      <c r="G82" s="1"/>
    </row>
    <row r="83" spans="1:7" ht="77.25" thickBot="1">
      <c r="A83" s="10" t="s">
        <v>2</v>
      </c>
      <c r="B83" s="11" t="s">
        <v>17</v>
      </c>
      <c r="C83" s="11" t="s">
        <v>18</v>
      </c>
      <c r="D83" s="11" t="s">
        <v>19</v>
      </c>
      <c r="E83" s="11" t="s">
        <v>20</v>
      </c>
      <c r="F83" s="11" t="s">
        <v>86</v>
      </c>
      <c r="G83" s="12" t="s">
        <v>21</v>
      </c>
    </row>
    <row r="84" spans="1:7" ht="13.5" thickBot="1">
      <c r="A84" s="21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3">
        <v>7</v>
      </c>
    </row>
    <row r="85" spans="1:7">
      <c r="A85" s="56">
        <v>1</v>
      </c>
      <c r="B85" s="5" t="s">
        <v>123</v>
      </c>
      <c r="C85" s="26">
        <v>60050.01</v>
      </c>
      <c r="D85" s="4">
        <v>33</v>
      </c>
      <c r="E85" s="4">
        <v>1470</v>
      </c>
      <c r="F85" s="4">
        <v>8</v>
      </c>
      <c r="G85" s="114">
        <f t="shared" ref="G85:G98" si="1">(C85*(D85/100)/E85)*F85</f>
        <v>107.84491591836735</v>
      </c>
    </row>
    <row r="86" spans="1:7" ht="13.5" thickBot="1">
      <c r="A86" s="19">
        <v>2</v>
      </c>
      <c r="B86" s="3" t="s">
        <v>124</v>
      </c>
      <c r="C86" s="27">
        <v>55708</v>
      </c>
      <c r="D86" s="2">
        <v>33</v>
      </c>
      <c r="E86" s="2">
        <v>1470</v>
      </c>
      <c r="F86" s="2">
        <v>8</v>
      </c>
      <c r="G86" s="114">
        <f t="shared" si="1"/>
        <v>100.04702040816326</v>
      </c>
    </row>
    <row r="87" spans="1:7" ht="13.5" hidden="1" thickBot="1">
      <c r="A87" s="19">
        <v>3</v>
      </c>
      <c r="B87" s="3"/>
      <c r="C87" s="27"/>
      <c r="D87" s="2">
        <v>33</v>
      </c>
      <c r="E87" s="2">
        <v>1470</v>
      </c>
      <c r="F87" s="2"/>
      <c r="G87" s="37">
        <f t="shared" si="1"/>
        <v>0</v>
      </c>
    </row>
    <row r="88" spans="1:7" hidden="1">
      <c r="A88" s="19"/>
      <c r="B88" s="3"/>
      <c r="C88" s="27"/>
      <c r="D88" s="2"/>
      <c r="E88" s="2"/>
      <c r="F88" s="2"/>
      <c r="G88" s="37" t="e">
        <f t="shared" si="1"/>
        <v>#DIV/0!</v>
      </c>
    </row>
    <row r="89" spans="1:7" hidden="1">
      <c r="A89" s="19"/>
      <c r="B89" s="3"/>
      <c r="C89" s="27"/>
      <c r="D89" s="2"/>
      <c r="E89" s="2"/>
      <c r="F89" s="2"/>
      <c r="G89" s="37" t="e">
        <f t="shared" si="1"/>
        <v>#DIV/0!</v>
      </c>
    </row>
    <row r="90" spans="1:7" hidden="1">
      <c r="A90" s="19"/>
      <c r="B90" s="3"/>
      <c r="C90" s="27"/>
      <c r="D90" s="2"/>
      <c r="E90" s="2"/>
      <c r="F90" s="2"/>
      <c r="G90" s="37" t="e">
        <f t="shared" si="1"/>
        <v>#DIV/0!</v>
      </c>
    </row>
    <row r="91" spans="1:7" hidden="1">
      <c r="A91" s="19"/>
      <c r="B91" s="3"/>
      <c r="C91" s="27"/>
      <c r="D91" s="2"/>
      <c r="E91" s="2"/>
      <c r="F91" s="2"/>
      <c r="G91" s="37" t="e">
        <f t="shared" si="1"/>
        <v>#DIV/0!</v>
      </c>
    </row>
    <row r="92" spans="1:7" hidden="1">
      <c r="A92" s="19"/>
      <c r="B92" s="3"/>
      <c r="C92" s="27"/>
      <c r="D92" s="2"/>
      <c r="E92" s="2"/>
      <c r="F92" s="2"/>
      <c r="G92" s="37" t="e">
        <f t="shared" si="1"/>
        <v>#DIV/0!</v>
      </c>
    </row>
    <row r="93" spans="1:7" hidden="1">
      <c r="A93" s="19"/>
      <c r="B93" s="3"/>
      <c r="C93" s="27"/>
      <c r="D93" s="2"/>
      <c r="E93" s="2"/>
      <c r="F93" s="2"/>
      <c r="G93" s="37" t="e">
        <f t="shared" si="1"/>
        <v>#DIV/0!</v>
      </c>
    </row>
    <row r="94" spans="1:7" hidden="1">
      <c r="A94" s="19"/>
      <c r="B94" s="3"/>
      <c r="C94" s="27"/>
      <c r="D94" s="2"/>
      <c r="E94" s="2"/>
      <c r="F94" s="2"/>
      <c r="G94" s="37" t="e">
        <f t="shared" si="1"/>
        <v>#DIV/0!</v>
      </c>
    </row>
    <row r="95" spans="1:7" hidden="1">
      <c r="A95" s="19"/>
      <c r="B95" s="3"/>
      <c r="C95" s="27"/>
      <c r="D95" s="2"/>
      <c r="E95" s="2"/>
      <c r="F95" s="2"/>
      <c r="G95" s="37" t="e">
        <f t="shared" si="1"/>
        <v>#DIV/0!</v>
      </c>
    </row>
    <row r="96" spans="1:7" hidden="1">
      <c r="A96" s="19"/>
      <c r="B96" s="3"/>
      <c r="C96" s="27"/>
      <c r="D96" s="2"/>
      <c r="E96" s="2"/>
      <c r="F96" s="2"/>
      <c r="G96" s="37" t="e">
        <f t="shared" si="1"/>
        <v>#DIV/0!</v>
      </c>
    </row>
    <row r="97" spans="1:7" hidden="1">
      <c r="A97" s="19"/>
      <c r="B97" s="3"/>
      <c r="C97" s="27"/>
      <c r="D97" s="2"/>
      <c r="E97" s="2"/>
      <c r="F97" s="2"/>
      <c r="G97" s="37" t="e">
        <f t="shared" si="1"/>
        <v>#DIV/0!</v>
      </c>
    </row>
    <row r="98" spans="1:7" ht="13.5" hidden="1" thickBot="1">
      <c r="A98" s="24"/>
      <c r="B98" s="14"/>
      <c r="C98" s="28"/>
      <c r="D98" s="17"/>
      <c r="E98" s="17"/>
      <c r="F98" s="17"/>
      <c r="G98" s="37" t="e">
        <f t="shared" si="1"/>
        <v>#DIV/0!</v>
      </c>
    </row>
    <row r="99" spans="1:7" ht="13.5" thickBot="1">
      <c r="A99" s="6" t="s">
        <v>8</v>
      </c>
      <c r="B99" s="7" t="s">
        <v>22</v>
      </c>
      <c r="C99" s="7" t="s">
        <v>22</v>
      </c>
      <c r="D99" s="7" t="s">
        <v>22</v>
      </c>
      <c r="E99" s="7" t="s">
        <v>22</v>
      </c>
      <c r="F99" s="7" t="s">
        <v>22</v>
      </c>
      <c r="G99" s="31">
        <f>SUM(G85:G86)</f>
        <v>207.89193632653061</v>
      </c>
    </row>
    <row r="100" spans="1:7" ht="13.5" thickBot="1">
      <c r="A100" s="154" t="s">
        <v>77</v>
      </c>
      <c r="B100" s="155"/>
      <c r="C100" s="155"/>
      <c r="D100" s="155"/>
      <c r="E100" s="155"/>
      <c r="F100" s="156"/>
      <c r="G100" s="92">
        <f>G99/'Расчет цены на платную услугу'!$C$16</f>
        <v>4.1578387265306125</v>
      </c>
    </row>
    <row r="104" spans="1:7">
      <c r="A104" s="1" t="s">
        <v>97</v>
      </c>
      <c r="B104" s="1" t="s">
        <v>107</v>
      </c>
      <c r="C104" s="93"/>
      <c r="D104" s="144" t="s">
        <v>110</v>
      </c>
      <c r="E104" s="144"/>
    </row>
    <row r="105" spans="1:7">
      <c r="A105" s="1"/>
      <c r="B105" s="1"/>
      <c r="C105" s="111" t="s">
        <v>108</v>
      </c>
      <c r="D105" s="145" t="s">
        <v>109</v>
      </c>
      <c r="E105" s="145"/>
    </row>
    <row r="109" spans="1:7">
      <c r="A109" s="1" t="s">
        <v>87</v>
      </c>
      <c r="B109" s="1" t="s">
        <v>88</v>
      </c>
      <c r="C109" s="93"/>
      <c r="D109" s="1" t="s">
        <v>92</v>
      </c>
    </row>
    <row r="117" spans="1:6" ht="13.5">
      <c r="F117" s="60" t="s">
        <v>104</v>
      </c>
    </row>
    <row r="119" spans="1:6">
      <c r="A119" s="1"/>
      <c r="B119" s="1"/>
      <c r="C119" s="1"/>
      <c r="D119" s="59"/>
    </row>
    <row r="120" spans="1:6">
      <c r="A120" s="146" t="s">
        <v>23</v>
      </c>
      <c r="B120" s="146"/>
      <c r="C120" s="146"/>
      <c r="D120" s="146"/>
      <c r="E120" s="146"/>
      <c r="F120" s="146"/>
    </row>
    <row r="121" spans="1:6">
      <c r="A121" s="151"/>
      <c r="B121" s="151"/>
      <c r="C121" s="151"/>
      <c r="D121" s="151"/>
      <c r="E121" s="151"/>
      <c r="F121" s="151"/>
    </row>
    <row r="122" spans="1:6">
      <c r="A122" s="152" t="s">
        <v>12</v>
      </c>
      <c r="B122" s="152"/>
      <c r="C122" s="152"/>
      <c r="D122" s="152"/>
      <c r="E122" s="152"/>
      <c r="F122" s="152"/>
    </row>
    <row r="123" spans="1:6">
      <c r="A123" s="1"/>
      <c r="B123" s="1"/>
      <c r="C123" s="1"/>
      <c r="D123" s="1"/>
      <c r="E123" s="1"/>
    </row>
    <row r="124" spans="1:6">
      <c r="A124" s="146" t="s">
        <v>25</v>
      </c>
      <c r="B124" s="146"/>
      <c r="C124" s="146"/>
      <c r="D124" s="146"/>
      <c r="E124" s="146"/>
      <c r="F124" s="146"/>
    </row>
    <row r="125" spans="1:6" ht="13.5" thickBot="1">
      <c r="A125" s="1"/>
      <c r="B125" s="1"/>
      <c r="C125" s="1"/>
      <c r="D125" s="1"/>
      <c r="E125" s="1"/>
    </row>
    <row r="126" spans="1:6" ht="110.25" customHeight="1" thickBot="1">
      <c r="A126" s="10" t="s">
        <v>2</v>
      </c>
      <c r="B126" s="11" t="s">
        <v>24</v>
      </c>
      <c r="C126" s="11" t="s">
        <v>127</v>
      </c>
      <c r="D126" s="115" t="s">
        <v>117</v>
      </c>
      <c r="E126" s="124" t="s">
        <v>118</v>
      </c>
      <c r="F126" s="125" t="s">
        <v>119</v>
      </c>
    </row>
    <row r="127" spans="1:6" ht="13.5" thickBot="1">
      <c r="A127" s="6">
        <v>1</v>
      </c>
      <c r="B127" s="7">
        <v>2</v>
      </c>
      <c r="C127" s="7">
        <v>3</v>
      </c>
      <c r="D127" s="116">
        <v>4</v>
      </c>
      <c r="E127" s="126">
        <v>5</v>
      </c>
      <c r="F127" s="127">
        <v>6</v>
      </c>
    </row>
    <row r="128" spans="1:6">
      <c r="A128" s="36">
        <v>1</v>
      </c>
      <c r="B128" s="5" t="s">
        <v>84</v>
      </c>
      <c r="C128" s="26">
        <v>200000</v>
      </c>
      <c r="D128" s="117">
        <f>C128/'Расчет цены на платную услугу'!$C$17*'Расчет цены на платную услугу'!$C$18</f>
        <v>5567.3909955972158</v>
      </c>
      <c r="E128" s="128">
        <v>5000</v>
      </c>
      <c r="F128" s="40">
        <f>ROUND(D128/E128*16,2)</f>
        <v>17.82</v>
      </c>
    </row>
    <row r="129" spans="1:6">
      <c r="A129" s="34">
        <v>2</v>
      </c>
      <c r="B129" s="3" t="s">
        <v>85</v>
      </c>
      <c r="C129" s="27">
        <v>543600</v>
      </c>
      <c r="D129" s="117">
        <f>C129/'Расчет цены на платную услугу'!$C$17*'Расчет цены на платную услугу'!$C$18</f>
        <v>15132.168726033235</v>
      </c>
      <c r="E129" s="129">
        <v>4000</v>
      </c>
      <c r="F129" s="20">
        <f>ROUND(D129/E129*16,2)</f>
        <v>60.53</v>
      </c>
    </row>
    <row r="130" spans="1:6" ht="13.5" thickBot="1">
      <c r="A130" s="34">
        <v>3</v>
      </c>
      <c r="B130" s="64" t="s">
        <v>114</v>
      </c>
      <c r="C130" s="27">
        <v>18600</v>
      </c>
      <c r="D130" s="117">
        <f>C130/'Расчет цены на платную услугу'!$C$17*'Расчет цены на платную услугу'!$C$18</f>
        <v>517.7673625905411</v>
      </c>
      <c r="E130" s="129">
        <v>2000</v>
      </c>
      <c r="F130" s="20">
        <f>ROUND(D130/E130*16,2)</f>
        <v>4.1399999999999997</v>
      </c>
    </row>
    <row r="131" spans="1:6" ht="13.5" hidden="1" thickBot="1">
      <c r="A131" s="34">
        <v>4</v>
      </c>
      <c r="B131" s="3"/>
      <c r="C131" s="29"/>
      <c r="D131" s="117">
        <f>C131/'Расчет цены на платную услугу'!$C$17*'Расчет цены на платную услугу'!$C$18</f>
        <v>0</v>
      </c>
      <c r="E131" s="86"/>
      <c r="F131" s="20" t="e">
        <f>D131/E131*16</f>
        <v>#DIV/0!</v>
      </c>
    </row>
    <row r="132" spans="1:6" ht="13.5" hidden="1" thickBot="1">
      <c r="A132" s="38">
        <v>5</v>
      </c>
      <c r="B132" s="14"/>
      <c r="C132" s="30"/>
      <c r="D132" s="117">
        <f>C132/'Расчет цены на платную услугу'!$C$17*'Расчет цены на платную услугу'!$C$18</f>
        <v>0</v>
      </c>
      <c r="E132" s="86"/>
      <c r="F132" s="130" t="e">
        <f>D132/E132*16</f>
        <v>#DIV/0!</v>
      </c>
    </row>
    <row r="133" spans="1:6" ht="13.5" thickBot="1">
      <c r="A133" s="16" t="s">
        <v>8</v>
      </c>
      <c r="B133" s="7" t="s">
        <v>22</v>
      </c>
      <c r="C133" s="39" t="s">
        <v>22</v>
      </c>
      <c r="D133" s="39" t="s">
        <v>22</v>
      </c>
      <c r="E133" s="131" t="s">
        <v>22</v>
      </c>
      <c r="F133" s="25">
        <f>SUM(F128:F130)</f>
        <v>82.49</v>
      </c>
    </row>
    <row r="134" spans="1:6" ht="13.5" thickBot="1">
      <c r="A134" s="148" t="s">
        <v>77</v>
      </c>
      <c r="B134" s="149"/>
      <c r="C134" s="149"/>
      <c r="D134" s="149"/>
      <c r="E134" s="153"/>
      <c r="F134" s="25">
        <f>F133/'Расчет цены на платную услугу'!$C$16</f>
        <v>1.6497999999999999</v>
      </c>
    </row>
    <row r="135" spans="1:6">
      <c r="A135" s="1"/>
      <c r="B135" s="1"/>
      <c r="C135" s="1"/>
      <c r="D135" s="1"/>
      <c r="E135" s="1"/>
    </row>
    <row r="136" spans="1:6">
      <c r="A136" s="1"/>
      <c r="B136" s="1"/>
      <c r="C136" s="1"/>
      <c r="D136" s="1"/>
      <c r="E136" s="1"/>
    </row>
    <row r="137" spans="1:6">
      <c r="A137" s="1"/>
      <c r="B137" s="1"/>
      <c r="C137" s="1"/>
      <c r="D137" s="1"/>
      <c r="E137" s="1"/>
    </row>
    <row r="138" spans="1:6" ht="13.5">
      <c r="A138" s="1"/>
      <c r="B138" s="1"/>
      <c r="C138" s="1"/>
      <c r="D138" s="1"/>
      <c r="E138" s="60" t="s">
        <v>105</v>
      </c>
    </row>
    <row r="139" spans="1:6">
      <c r="A139" s="1"/>
      <c r="B139" s="1"/>
      <c r="C139" s="1"/>
      <c r="D139" s="1"/>
      <c r="E139" s="59"/>
    </row>
    <row r="140" spans="1:6">
      <c r="A140" s="146" t="s">
        <v>54</v>
      </c>
      <c r="B140" s="146"/>
      <c r="C140" s="146"/>
      <c r="D140" s="146"/>
      <c r="E140" s="146"/>
    </row>
    <row r="141" spans="1:6">
      <c r="A141" s="151"/>
      <c r="B141" s="151"/>
      <c r="C141" s="151"/>
      <c r="D141" s="151"/>
      <c r="E141" s="151"/>
    </row>
    <row r="142" spans="1:6">
      <c r="A142" s="137" t="s">
        <v>12</v>
      </c>
      <c r="B142" s="137"/>
      <c r="C142" s="137"/>
      <c r="D142" s="137"/>
      <c r="E142" s="137"/>
    </row>
    <row r="143" spans="1:6">
      <c r="A143" s="1"/>
      <c r="B143" s="1"/>
      <c r="C143" s="1"/>
      <c r="D143" s="1"/>
      <c r="E143" s="1"/>
    </row>
    <row r="144" spans="1:6" ht="13.5" thickBot="1">
      <c r="A144" s="1"/>
      <c r="B144" s="1"/>
      <c r="C144" s="1"/>
      <c r="D144" s="1"/>
      <c r="E144" s="1"/>
    </row>
    <row r="145" spans="1:5" ht="117.75" customHeight="1" thickBot="1">
      <c r="A145" s="10" t="s">
        <v>2</v>
      </c>
      <c r="B145" s="11" t="s">
        <v>57</v>
      </c>
      <c r="C145" s="11" t="s">
        <v>55</v>
      </c>
      <c r="D145" s="11" t="s">
        <v>56</v>
      </c>
      <c r="E145" s="12" t="s">
        <v>58</v>
      </c>
    </row>
    <row r="146" spans="1:5" ht="13.5" thickBot="1">
      <c r="A146" s="6">
        <v>1</v>
      </c>
      <c r="B146" s="7">
        <v>2</v>
      </c>
      <c r="C146" s="7">
        <v>3</v>
      </c>
      <c r="D146" s="7">
        <v>4</v>
      </c>
      <c r="E146" s="8">
        <v>5</v>
      </c>
    </row>
    <row r="147" spans="1:5" ht="13.5" thickBot="1">
      <c r="A147" s="18">
        <v>1</v>
      </c>
      <c r="B147" s="112">
        <v>3520.5</v>
      </c>
      <c r="C147" s="52">
        <v>12317.79</v>
      </c>
      <c r="D147" s="53">
        <v>98</v>
      </c>
      <c r="E147" s="113">
        <f>(C147*D147)/B147</f>
        <v>342.88976565828722</v>
      </c>
    </row>
    <row r="148" spans="1:5" ht="13.5" thickBot="1">
      <c r="A148" s="6" t="s">
        <v>8</v>
      </c>
      <c r="B148" s="7" t="s">
        <v>22</v>
      </c>
      <c r="C148" s="7" t="s">
        <v>22</v>
      </c>
      <c r="D148" s="7" t="s">
        <v>22</v>
      </c>
      <c r="E148" s="8" t="s">
        <v>22</v>
      </c>
    </row>
    <row r="149" spans="1:5" ht="13.5" thickBot="1">
      <c r="A149" s="148" t="s">
        <v>77</v>
      </c>
      <c r="B149" s="149"/>
      <c r="C149" s="149"/>
      <c r="D149" s="150"/>
      <c r="E149" s="57">
        <f>E147/'Расчет цены на платную услугу'!$C$16</f>
        <v>6.8577953131657443</v>
      </c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3" spans="1:5">
      <c r="A153" s="1" t="s">
        <v>97</v>
      </c>
      <c r="B153" s="1" t="s">
        <v>107</v>
      </c>
      <c r="C153" s="93"/>
      <c r="D153" s="144" t="s">
        <v>110</v>
      </c>
      <c r="E153" s="144"/>
    </row>
    <row r="154" spans="1:5">
      <c r="A154" s="1"/>
      <c r="B154" s="1"/>
      <c r="C154" s="111" t="s">
        <v>108</v>
      </c>
      <c r="D154" s="145" t="s">
        <v>109</v>
      </c>
      <c r="E154" s="145"/>
    </row>
    <row r="158" spans="1:5">
      <c r="A158" s="1" t="s">
        <v>87</v>
      </c>
      <c r="B158" s="1" t="s">
        <v>88</v>
      </c>
      <c r="C158" s="93"/>
      <c r="D158" s="1" t="s">
        <v>92</v>
      </c>
    </row>
  </sheetData>
  <mergeCells count="31">
    <mergeCell ref="A15:K15"/>
    <mergeCell ref="A4:L4"/>
    <mergeCell ref="A5:L5"/>
    <mergeCell ref="A6:L6"/>
    <mergeCell ref="A124:F124"/>
    <mergeCell ref="A79:G79"/>
    <mergeCell ref="A21:H21"/>
    <mergeCell ref="D37:E37"/>
    <mergeCell ref="D38:E38"/>
    <mergeCell ref="D104:E104"/>
    <mergeCell ref="A100:F100"/>
    <mergeCell ref="A72:F72"/>
    <mergeCell ref="A49:G49"/>
    <mergeCell ref="A50:G50"/>
    <mergeCell ref="A33:G33"/>
    <mergeCell ref="D153:E153"/>
    <mergeCell ref="D154:E154"/>
    <mergeCell ref="A19:H19"/>
    <mergeCell ref="A20:H20"/>
    <mergeCell ref="D105:E105"/>
    <mergeCell ref="A51:G51"/>
    <mergeCell ref="A149:D149"/>
    <mergeCell ref="A140:E140"/>
    <mergeCell ref="A141:E141"/>
    <mergeCell ref="A120:F120"/>
    <mergeCell ref="A121:F121"/>
    <mergeCell ref="A122:F122"/>
    <mergeCell ref="A142:E142"/>
    <mergeCell ref="A134:E134"/>
    <mergeCell ref="A78:G78"/>
    <mergeCell ref="A80:G80"/>
  </mergeCells>
  <phoneticPr fontId="0" type="noConversion"/>
  <pageMargins left="0.74803149606299213" right="0.74803149606299213" top="0.33" bottom="0.81" header="0.48" footer="0.51181102362204722"/>
  <pageSetup paperSize="9" scale="72" fitToHeight="3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20" sqref="E20"/>
    </sheetView>
  </sheetViews>
  <sheetFormatPr defaultRowHeight="12.75"/>
  <cols>
    <col min="1" max="1" width="19.28515625" customWidth="1"/>
    <col min="2" max="2" width="46.7109375" customWidth="1"/>
    <col min="3" max="3" width="16.42578125" customWidth="1"/>
    <col min="4" max="4" width="15.42578125" customWidth="1"/>
    <col min="5" max="5" width="17.42578125" customWidth="1"/>
    <col min="6" max="6" width="13.28515625" customWidth="1"/>
    <col min="7" max="7" width="12.85546875" customWidth="1"/>
    <col min="8" max="8" width="12.140625" customWidth="1"/>
    <col min="9" max="9" width="15.7109375" customWidth="1"/>
  </cols>
  <sheetData>
    <row r="1" spans="1:5" ht="13.5">
      <c r="C1" s="60" t="s">
        <v>106</v>
      </c>
    </row>
    <row r="2" spans="1:5">
      <c r="C2" s="59"/>
      <c r="E2" s="77" t="s">
        <v>96</v>
      </c>
    </row>
    <row r="3" spans="1:5">
      <c r="A3" s="1"/>
      <c r="B3" s="1"/>
      <c r="C3" s="59"/>
      <c r="E3" s="95">
        <v>0.03</v>
      </c>
    </row>
    <row r="4" spans="1:5">
      <c r="A4" s="146" t="s">
        <v>28</v>
      </c>
      <c r="B4" s="146"/>
      <c r="C4" s="146"/>
    </row>
    <row r="5" spans="1:5">
      <c r="A5" s="151"/>
      <c r="B5" s="151"/>
      <c r="C5" s="151"/>
    </row>
    <row r="6" spans="1:5">
      <c r="A6" s="137" t="s">
        <v>12</v>
      </c>
      <c r="B6" s="137"/>
      <c r="C6" s="137"/>
    </row>
    <row r="7" spans="1:5">
      <c r="A7" s="1"/>
      <c r="B7" s="1"/>
      <c r="C7" s="1"/>
    </row>
    <row r="8" spans="1:5" ht="13.5" thickBot="1">
      <c r="A8" s="1"/>
      <c r="B8" s="1"/>
      <c r="C8" s="1"/>
    </row>
    <row r="9" spans="1:5" ht="13.5" thickBot="1">
      <c r="A9" s="6" t="s">
        <v>2</v>
      </c>
      <c r="B9" s="7" t="s">
        <v>29</v>
      </c>
      <c r="C9" s="8" t="s">
        <v>30</v>
      </c>
    </row>
    <row r="10" spans="1:5">
      <c r="A10" s="35">
        <v>1</v>
      </c>
      <c r="B10" s="44" t="s">
        <v>31</v>
      </c>
      <c r="C10" s="40">
        <f>'Расчет цены на платную услугу-2'!$L$15</f>
        <v>125.93279999999999</v>
      </c>
    </row>
    <row r="11" spans="1:5">
      <c r="A11" s="33">
        <v>2</v>
      </c>
      <c r="B11" s="43" t="s">
        <v>32</v>
      </c>
      <c r="C11" s="20">
        <f>'Расчет цены на платную услугу-2'!$H$33</f>
        <v>98.607000000000014</v>
      </c>
    </row>
    <row r="12" spans="1:5">
      <c r="A12" s="33">
        <v>3</v>
      </c>
      <c r="B12" s="43" t="s">
        <v>33</v>
      </c>
      <c r="C12" s="20">
        <f>'Расчет цены на платную услугу-2'!$G$72</f>
        <v>0</v>
      </c>
    </row>
    <row r="13" spans="1:5" ht="25.5">
      <c r="A13" s="33">
        <v>4</v>
      </c>
      <c r="B13" s="43" t="s">
        <v>34</v>
      </c>
      <c r="C13" s="20">
        <f>'Расчет цены на платную услугу-2'!G100</f>
        <v>4.1578387265306125</v>
      </c>
    </row>
    <row r="14" spans="1:5" ht="25.5">
      <c r="A14" s="33">
        <v>5</v>
      </c>
      <c r="B14" s="43" t="s">
        <v>40</v>
      </c>
      <c r="C14" s="20">
        <f>SUM(C15:C16)</f>
        <v>36</v>
      </c>
    </row>
    <row r="15" spans="1:5">
      <c r="A15" s="50" t="s">
        <v>38</v>
      </c>
      <c r="B15" s="43" t="s">
        <v>35</v>
      </c>
      <c r="C15" s="20">
        <f>'Расчет цены на платную услугу-2'!$D$134</f>
        <v>0</v>
      </c>
    </row>
    <row r="16" spans="1:5">
      <c r="A16" s="33" t="s">
        <v>39</v>
      </c>
      <c r="B16" s="43" t="s">
        <v>120</v>
      </c>
      <c r="C16" s="20">
        <f>C20*$E$3</f>
        <v>36</v>
      </c>
    </row>
    <row r="17" spans="1:3" ht="13.5" thickBot="1">
      <c r="A17" s="46" t="s">
        <v>46</v>
      </c>
      <c r="B17" s="47" t="s">
        <v>59</v>
      </c>
      <c r="C17" s="49">
        <f>'Расчет цены на платную услугу-2'!$E$149</f>
        <v>6.8577953131657443</v>
      </c>
    </row>
    <row r="18" spans="1:3" ht="13.5" thickBot="1">
      <c r="A18" s="6" t="s">
        <v>47</v>
      </c>
      <c r="B18" s="45" t="s">
        <v>36</v>
      </c>
      <c r="C18" s="25">
        <f>C10+C11+C12+C13+C14+C17</f>
        <v>271.55543403969637</v>
      </c>
    </row>
    <row r="19" spans="1:3" ht="13.5" thickBot="1">
      <c r="A19" s="46" t="s">
        <v>48</v>
      </c>
      <c r="B19" s="47" t="s">
        <v>41</v>
      </c>
      <c r="C19" s="49">
        <f>(C20/C18)*100-100</f>
        <v>341.89872474604294</v>
      </c>
    </row>
    <row r="20" spans="1:3" ht="13.5" thickBot="1">
      <c r="A20" s="6" t="s">
        <v>49</v>
      </c>
      <c r="B20" s="45" t="s">
        <v>37</v>
      </c>
      <c r="C20" s="25">
        <v>1200</v>
      </c>
    </row>
    <row r="23" spans="1:3" ht="25.5">
      <c r="A23" s="94" t="s">
        <v>89</v>
      </c>
      <c r="B23" s="158" t="s">
        <v>90</v>
      </c>
      <c r="C23" s="158"/>
    </row>
    <row r="24" spans="1:3">
      <c r="B24" s="157" t="s">
        <v>91</v>
      </c>
      <c r="C24" s="157"/>
    </row>
    <row r="30" spans="1:3">
      <c r="A30" s="139" t="s">
        <v>93</v>
      </c>
      <c r="B30" s="139"/>
      <c r="C30" s="139"/>
    </row>
  </sheetData>
  <mergeCells count="6">
    <mergeCell ref="B24:C24"/>
    <mergeCell ref="A30:C30"/>
    <mergeCell ref="A6:C6"/>
    <mergeCell ref="A4:C4"/>
    <mergeCell ref="A5:C5"/>
    <mergeCell ref="B23:C23"/>
  </mergeCells>
  <phoneticPr fontId="0" type="noConversion"/>
  <pageMargins left="0.74803149606299213" right="0.74803149606299213" top="0.39370078740157483" bottom="0.98425196850393704" header="0.51181102362204722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платных доп_услуг</vt:lpstr>
      <vt:lpstr>Расчет цены на платную услугу</vt:lpstr>
      <vt:lpstr>Расчет цены на платную услугу-2</vt:lpstr>
      <vt:lpstr>Итого-формир автомат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Irina</cp:lastModifiedBy>
  <cp:lastPrinted>2015-09-21T08:58:40Z</cp:lastPrinted>
  <dcterms:created xsi:type="dcterms:W3CDTF">1996-10-08T23:32:33Z</dcterms:created>
  <dcterms:modified xsi:type="dcterms:W3CDTF">2016-06-17T13:36:56Z</dcterms:modified>
</cp:coreProperties>
</file>